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ingston P\Munka\Dudar\BeszerzésekBeruházások\Útfelújítás\"/>
    </mc:Choice>
  </mc:AlternateContent>
  <xr:revisionPtr revIDLastSave="0" documentId="8_{35264213-C406-498F-9A73-B35BFE50488F}" xr6:coauthVersionLast="47" xr6:coauthVersionMax="47" xr10:uidLastSave="{00000000-0000-0000-0000-000000000000}"/>
  <bookViews>
    <workbookView xWindow="-120" yWindow="-120" windowWidth="29040" windowHeight="15720" xr2:uid="{AFF5025B-A4E2-44EE-BC72-9F37C8FCE499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2" i="1" l="1"/>
  <c r="C131" i="1"/>
  <c r="F131" i="1" s="1"/>
  <c r="F130" i="1"/>
  <c r="C129" i="1"/>
  <c r="F129" i="1" s="1"/>
  <c r="F128" i="1"/>
  <c r="F127" i="1"/>
  <c r="F126" i="1"/>
  <c r="F117" i="1"/>
  <c r="F118" i="1"/>
  <c r="C121" i="1"/>
  <c r="F121" i="1" s="1"/>
  <c r="C119" i="1"/>
  <c r="F119" i="1" s="1"/>
  <c r="F122" i="1"/>
  <c r="F120" i="1"/>
  <c r="F116" i="1"/>
  <c r="F109" i="1"/>
  <c r="C98" i="1"/>
  <c r="F98" i="1" s="1"/>
  <c r="C78" i="1"/>
  <c r="F78" i="1" s="1"/>
  <c r="C64" i="1"/>
  <c r="F64" i="1" s="1"/>
  <c r="C44" i="1"/>
  <c r="C28" i="1"/>
  <c r="F28" i="1" s="1"/>
  <c r="C12" i="1"/>
  <c r="F12" i="1" s="1"/>
  <c r="F133" i="1" l="1"/>
  <c r="F123" i="1"/>
  <c r="F112" i="1"/>
  <c r="F111" i="1"/>
  <c r="C107" i="1"/>
  <c r="C108" i="1" s="1"/>
  <c r="C106" i="1"/>
  <c r="F106" i="1" s="1"/>
  <c r="F105" i="1"/>
  <c r="F104" i="1"/>
  <c r="F100" i="1"/>
  <c r="F97" i="1"/>
  <c r="C96" i="1"/>
  <c r="F96" i="1" s="1"/>
  <c r="F95" i="1"/>
  <c r="C87" i="1"/>
  <c r="F85" i="1"/>
  <c r="F81" i="1"/>
  <c r="F80" i="1"/>
  <c r="C79" i="1"/>
  <c r="F79" i="1" s="1"/>
  <c r="C77" i="1"/>
  <c r="F77" i="1" s="1"/>
  <c r="C76" i="1"/>
  <c r="F76" i="1" s="1"/>
  <c r="C75" i="1"/>
  <c r="F75" i="1" s="1"/>
  <c r="F74" i="1"/>
  <c r="C70" i="1"/>
  <c r="F70" i="1" s="1"/>
  <c r="F69" i="1"/>
  <c r="C68" i="1"/>
  <c r="F68" i="1" s="1"/>
  <c r="C67" i="1"/>
  <c r="F67" i="1" s="1"/>
  <c r="C65" i="1"/>
  <c r="C63" i="1"/>
  <c r="F63" i="1" s="1"/>
  <c r="F59" i="1"/>
  <c r="C58" i="1"/>
  <c r="F58" i="1" s="1"/>
  <c r="C57" i="1"/>
  <c r="F57" i="1" s="1"/>
  <c r="C56" i="1"/>
  <c r="C55" i="1"/>
  <c r="F55" i="1" s="1"/>
  <c r="C54" i="1"/>
  <c r="F54" i="1" s="1"/>
  <c r="F53" i="1"/>
  <c r="F49" i="1"/>
  <c r="F46" i="1"/>
  <c r="F45" i="1"/>
  <c r="C47" i="1"/>
  <c r="F42" i="1"/>
  <c r="C38" i="1"/>
  <c r="F37" i="1"/>
  <c r="C35" i="1"/>
  <c r="C34" i="1"/>
  <c r="F34" i="1" s="1"/>
  <c r="C30" i="1"/>
  <c r="F30" i="1" s="1"/>
  <c r="F29" i="1"/>
  <c r="C27" i="1"/>
  <c r="F27" i="1" s="1"/>
  <c r="C23" i="1"/>
  <c r="F23" i="1" s="1"/>
  <c r="F22" i="1"/>
  <c r="F21" i="1"/>
  <c r="F88" i="1"/>
  <c r="C20" i="1"/>
  <c r="F20" i="1" s="1"/>
  <c r="C19" i="1"/>
  <c r="F19" i="1" s="1"/>
  <c r="C18" i="1"/>
  <c r="F18" i="1" s="1"/>
  <c r="F13" i="1"/>
  <c r="C11" i="1"/>
  <c r="F11" i="1" s="1"/>
  <c r="C10" i="1"/>
  <c r="F10" i="1" s="1"/>
  <c r="C9" i="1"/>
  <c r="F9" i="1" s="1"/>
  <c r="C8" i="1"/>
  <c r="F8" i="1" s="1"/>
  <c r="C7" i="1"/>
  <c r="F7" i="1" s="1"/>
  <c r="C6" i="1"/>
  <c r="F6" i="1" s="1"/>
  <c r="C5" i="1"/>
  <c r="F5" i="1" s="1"/>
  <c r="F82" i="1" l="1"/>
  <c r="F31" i="1"/>
  <c r="F35" i="1"/>
  <c r="F86" i="1"/>
  <c r="F56" i="1"/>
  <c r="F60" i="1" s="1"/>
  <c r="F87" i="1"/>
  <c r="F14" i="1"/>
  <c r="C110" i="1"/>
  <c r="F110" i="1" s="1"/>
  <c r="F108" i="1"/>
  <c r="F38" i="1"/>
  <c r="F24" i="1"/>
  <c r="F65" i="1"/>
  <c r="F107" i="1"/>
  <c r="F44" i="1"/>
  <c r="F91" i="1"/>
  <c r="F66" i="1"/>
  <c r="F36" i="1"/>
  <c r="F71" i="1" l="1"/>
  <c r="F47" i="1"/>
  <c r="F39" i="1"/>
  <c r="F89" i="1"/>
  <c r="F48" i="1"/>
  <c r="F90" i="1"/>
  <c r="F50" i="1" l="1"/>
  <c r="F113" i="1"/>
  <c r="F99" i="1"/>
  <c r="F101" i="1" s="1"/>
  <c r="F92" i="1"/>
  <c r="F137" i="1" l="1"/>
  <c r="F139" i="1" l="1"/>
  <c r="F138" i="1"/>
</calcChain>
</file>

<file path=xl/sharedStrings.xml><?xml version="1.0" encoding="utf-8"?>
<sst xmlns="http://schemas.openxmlformats.org/spreadsheetml/2006/main" count="231" uniqueCount="107">
  <si>
    <t>Dudar, 2023 út-, és csapadékvíz elvezetés felújítási munkák</t>
  </si>
  <si>
    <t>S.sz.</t>
  </si>
  <si>
    <t>Megnevezés</t>
  </si>
  <si>
    <t>Menny.</t>
  </si>
  <si>
    <t>ME</t>
  </si>
  <si>
    <t xml:space="preserve">Egys.ár/Ft </t>
  </si>
  <si>
    <t>Összesen</t>
  </si>
  <si>
    <t xml:space="preserve">1. </t>
  </si>
  <si>
    <t>Földkiemelés új járda nyomvonalán, kocsira rakva, elszállítással, helyben történő elhelyezéssel</t>
  </si>
  <si>
    <t>m3</t>
  </si>
  <si>
    <t>Tükörkészítés</t>
  </si>
  <si>
    <t>m2</t>
  </si>
  <si>
    <t>Tükör simító hengerlése</t>
  </si>
  <si>
    <t>Ágyazat készítés tömörítéssel 20,0cm vtg-ban 0/22 murvából</t>
  </si>
  <si>
    <t>Kerti szegély építése két oldalon</t>
  </si>
  <si>
    <t>m</t>
  </si>
  <si>
    <t>CKT réteg építése járdatükörbe 10 cm vastagságban</t>
  </si>
  <si>
    <t>AC8 kopóréteg építése 3,5 cm vastagságban</t>
  </si>
  <si>
    <t>Szegélyen kívüli padkarendezés helyi anyagból 50cm szélességben</t>
  </si>
  <si>
    <t>nettó összesen</t>
  </si>
  <si>
    <t>2.</t>
  </si>
  <si>
    <t>Templomkerítés melletti terület (saroktól az oldalsó kapuig)
30 x 2 = 60m2</t>
  </si>
  <si>
    <t>Gyepes földkiemelés 10 cm vastagságban, kocsira rakva, elszállítással, helyben történő elhelyezéssel</t>
  </si>
  <si>
    <t>Tükörkészítés tömörítéssel</t>
  </si>
  <si>
    <t>0/22 zúzottkő ágyazat építése 15cm vastagságban, tömörítéssel</t>
  </si>
  <si>
    <t>Kiemelt szegély építése villanyoszlop körül</t>
  </si>
  <si>
    <t>Meglévő burkolatszél vágása bontással</t>
  </si>
  <si>
    <t>AC11 kopóréteg építése 6cm vastagságban</t>
  </si>
  <si>
    <t xml:space="preserve">3. </t>
  </si>
  <si>
    <t>Óvoda hátsó bejárat
20 x 4 = 80m2</t>
  </si>
  <si>
    <t>Tükörkészítés murvapótlással</t>
  </si>
  <si>
    <t>Víznyelő akna építése meglévő felálló csonkra</t>
  </si>
  <si>
    <t>db</t>
  </si>
  <si>
    <t>4.</t>
  </si>
  <si>
    <t>Óvoda melletti oldalsó terület
21 x 4 = 84 m2</t>
  </si>
  <si>
    <t>Gyepes földréteg leszedése</t>
  </si>
  <si>
    <t>0/22 zúzottkő ágyazat építése 10cm vastagságban</t>
  </si>
  <si>
    <t>5.</t>
  </si>
  <si>
    <t>Óvoda előtti terület
- kerekesszékes parkoló: 5,6 x 4 = 22,4 m2
- (5,8x3,6)+(2,4x6,5)+(3x7,2)+(4,8x2,8)=71,5 m2</t>
  </si>
  <si>
    <t>Tükörkészítés meglévő murvás felületen</t>
  </si>
  <si>
    <t>Meglévő víznyelő rácscseréje új beépítésével</t>
  </si>
  <si>
    <t>Tisztító akna fedlap beépítése</t>
  </si>
  <si>
    <t>Invitel doboz helyreállítása</t>
  </si>
  <si>
    <t>6.</t>
  </si>
  <si>
    <t>Ady E. utca (Bisztró mellett) 
közmű nyomvonal süllyedése
85 x átl. 1,3 = 110,5 m2</t>
  </si>
  <si>
    <t>Ideiglenes forgalomtechnika</t>
  </si>
  <si>
    <t>klt</t>
  </si>
  <si>
    <t xml:space="preserve">Hálósan repedezett burkolat bontása vágással együtt 10cm vastagságban kocsira rakva, szállítással, elhelyezéssel </t>
  </si>
  <si>
    <t>Földkiemelés kocsira rakva, szállítással elhelyezéssel</t>
  </si>
  <si>
    <t>CKt réteg építése 15 cm vastagságban</t>
  </si>
  <si>
    <t>AC11 kopóréteg építése 5cm vastagságban</t>
  </si>
  <si>
    <t>Egyoldali padka készítése 0/22 murvából 0,5m szélességben, tömörítéssel</t>
  </si>
  <si>
    <t>Aknafedlapok szinbe emelése</t>
  </si>
  <si>
    <t>Temetető kapu és ravatalozó lépcső előtti rész
kapu előtti murvás, gyepes rész: 7,1 x 5,3= 37,6m2
lépcső előtti rész: 4,9 x 6= 29,4 m2</t>
  </si>
  <si>
    <t>Meglévő murvás felület gyepnyesése</t>
  </si>
  <si>
    <t>Meglévő murvás felület murvakiegyenlítése 5cm 0/22 murva terítéssel</t>
  </si>
  <si>
    <t>Burkolatszél vágás bontással</t>
  </si>
  <si>
    <t>AC11 kopóréteg építése 5 cm vastagságban</t>
  </si>
  <si>
    <t>Meglévő vízóraaknára egyedi keret gyártása, beépítése</t>
  </si>
  <si>
    <t>Temetőkapu előtti beton bontása</t>
  </si>
  <si>
    <t>7.</t>
  </si>
  <si>
    <t>Meglévő lapburkolt árok bontása, kocsira rakva, elszállítással, lerakással együtt</t>
  </si>
  <si>
    <t>TA50/100 talpas betoncső beépítése, tükörkészítéssel, csőfektetéssel, töltéssel, meglévő árok nyomvonalában</t>
  </si>
  <si>
    <t>Tereprendezés jellegű földmunka helyi anyagból csatorna nyomvonal felett</t>
  </si>
  <si>
    <t>Monolit akna építése víznyelős fedlappal, surrantók kialakításával</t>
  </si>
  <si>
    <r>
      <t xml:space="preserve">Letörött burkoltaszél pótlása, alépítmény Ckt megerősítével
</t>
    </r>
    <r>
      <rPr>
        <i/>
        <sz val="10"/>
        <color theme="1"/>
        <rFont val="Arial"/>
        <family val="2"/>
        <charset val="238"/>
      </rPr>
      <t>Előirányzott mennyiség: 50m2</t>
    </r>
  </si>
  <si>
    <t>Padka készítése murvából tömörítéssel 0,5m szélességben</t>
  </si>
  <si>
    <t>8.</t>
  </si>
  <si>
    <t>Ágyazat építés kiegyelítésként változó vtg-ban 0/22 murvából</t>
  </si>
  <si>
    <t>Útcsatlakozások kialakítása vágás, bontás</t>
  </si>
  <si>
    <t xml:space="preserve">m </t>
  </si>
  <si>
    <t>AC11 kopóréteg építése gépi terítéssel változó vtg-ban, átlag 6,0cm</t>
  </si>
  <si>
    <t>Padka készítése murvából tömörítéssel</t>
  </si>
  <si>
    <t>9.</t>
  </si>
  <si>
    <t>Gyógyszertár előtti terület
27 x 4,0 = 108m2</t>
  </si>
  <si>
    <t>Burkolatszél marása, mart anyag kocsira rakása, elszállítása, elhelyezése</t>
  </si>
  <si>
    <t>AC11 kopóréteg építése gépi terítéssel változó vtg-ban, átlag 4,0+2,0cm</t>
  </si>
  <si>
    <t>10.</t>
  </si>
  <si>
    <t>Ágyazat építés kiegyelítésként 10,0cm vtg-ban 0/22 murvából</t>
  </si>
  <si>
    <t>Tükörkészítés parkoló helyén</t>
  </si>
  <si>
    <t>Tükör simító hengerlése parkoló helyén</t>
  </si>
  <si>
    <t>AC11 kopóréteg építése gépi terítéssel 6,0 vtg-ban</t>
  </si>
  <si>
    <t>AC8 kopóréteg építése kézi terítéssel 2 rétegben 2,0+3,0cm</t>
  </si>
  <si>
    <t>nettó mindösszesen</t>
  </si>
  <si>
    <t>27% Áfa</t>
  </si>
  <si>
    <t>bruttó mindösszesen</t>
  </si>
  <si>
    <t>Útburkolati jelek festése</t>
  </si>
  <si>
    <t>Geotextilia terítése (nem szőtt geotextil min. 150g/m2 )</t>
  </si>
  <si>
    <t>Megmaradó kilépő terület északi oldalának szegélyezése helyszínen meglévő bontott szegélyelemekkel</t>
  </si>
  <si>
    <t>Meglévő kerekesszékes parkolóban Barabás térkő bontása</t>
  </si>
  <si>
    <t>Betonburkolat bontása 10cm vastagságban</t>
  </si>
  <si>
    <t>Szegélyépítés "K" szegélyelemkből, keleti oldalon, víznyelőkbe befordítva</t>
  </si>
  <si>
    <t>Posta előtt (murvás parkoló és rávezető járdák)
295m2</t>
  </si>
  <si>
    <t>Meglévő D60 áteresz előfejének cseréje</t>
  </si>
  <si>
    <t>Aszfaltrács beépítése a betonpanelek feszültségmentesítésére</t>
  </si>
  <si>
    <t>11.</t>
  </si>
  <si>
    <t>Csapadékvíz bekötése a meglévő fedett árokba, surrantó betonozással</t>
  </si>
  <si>
    <t>Buszmegálló melletti járda felújítás és parkoló
Járda: 3,5 x 4 + 34 x 1,5 = 66,5m2
14,5 x 3,6 = 52m2</t>
  </si>
  <si>
    <t>12.</t>
  </si>
  <si>
    <t>Meglévő egyedi gyártású acél folyóka és monolit folyókatest bontása.</t>
  </si>
  <si>
    <t>DN300-as beton folyóka építése D400 teherbírással öntöttvas ráccsal</t>
  </si>
  <si>
    <t>Meglévő burkolatszél vágása bontással.</t>
  </si>
  <si>
    <t>13.</t>
  </si>
  <si>
    <t>Kossuth Lajos utca 41. ingatlan előtti folyóka cseréje, 0,5m-0,5m burkolatjavítással.</t>
  </si>
  <si>
    <t>Dózsa György utca 1. ingatlan előtti folyóka cseréje, 0,5m-0,5m burkolatjavítással.</t>
  </si>
  <si>
    <t>Iskola parkoló melletti járda építése 
Meglévő betonos és aszfaltos terület iskolakerítés melett: 45 m2
Kapu előtti rész: 2,8 x 1,4 = 4m2 Favágás, tudkómarás, területelőkészítés önkormányzat feladata.</t>
  </si>
  <si>
    <r>
      <t xml:space="preserve">Jókai utca (Erdősor utca és Kiss I. utca között)
kétoldali lapburkolt árok felújítási munkái (kapubejárók átépítése nélkül, átereszek cseréje nélkül )
páratlan oldal: 86m, </t>
    </r>
    <r>
      <rPr>
        <b/>
        <i/>
        <strike/>
        <sz val="10"/>
        <rFont val="Arial CE"/>
        <charset val="238"/>
      </rPr>
      <t>kapubejárók: 4db (4m+4m+5m+6m=19m)</t>
    </r>
    <r>
      <rPr>
        <b/>
        <i/>
        <sz val="10"/>
        <rFont val="Arial CE"/>
        <charset val="238"/>
      </rPr>
      <t xml:space="preserve">
páros oldal: 86m, </t>
    </r>
    <r>
      <rPr>
        <b/>
        <i/>
        <strike/>
        <sz val="10"/>
        <rFont val="Arial CE"/>
        <charset val="238"/>
      </rPr>
      <t>kapubejárók: 5db (4m+4m+5m+4m+3m=20m)</t>
    </r>
    <r>
      <rPr>
        <b/>
        <i/>
        <sz val="10"/>
        <rFont val="Arial CE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</si>
</sst>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5" formatCode="_-* #,##0.0\ _F_t_-;\-* #,##0.0\ _F_t_-;_-* &quot;-&quot;?\ _F_t_-;_-@_-"/>
    <numFmt numFmtId="166" formatCode="_-* #,##0_-;\-* #,##0_-;_-* &quot;-&quot;??_-;_-@_-"/>
  </numFmts>
  <fonts count="9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i/>
      <sz val="10"/>
      <color theme="1"/>
      <name val="Arial"/>
      <family val="2"/>
      <charset val="238"/>
    </font>
    <font>
      <b/>
      <i/>
      <strike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vertical="top" wrapText="1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vertical="top" wrapText="1"/>
    </xf>
    <xf numFmtId="164" fontId="0" fillId="0" borderId="2" xfId="1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right" vertical="center"/>
    </xf>
    <xf numFmtId="1" fontId="0" fillId="0" borderId="0" xfId="0" applyNumberFormat="1"/>
    <xf numFmtId="0" fontId="0" fillId="0" borderId="0" xfId="0" applyAlignment="1">
      <alignment horizontal="center" vertical="center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top"/>
    </xf>
    <xf numFmtId="165" fontId="0" fillId="0" borderId="0" xfId="0" applyNumberFormat="1"/>
    <xf numFmtId="0" fontId="6" fillId="0" borderId="0" xfId="0" applyFont="1" applyAlignment="1">
      <alignment vertical="center" wrapText="1"/>
    </xf>
    <xf numFmtId="164" fontId="0" fillId="0" borderId="0" xfId="1" applyNumberFormat="1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64" fontId="5" fillId="0" borderId="0" xfId="1" applyNumberFormat="1" applyFont="1" applyAlignment="1">
      <alignment horizontal="right"/>
    </xf>
    <xf numFmtId="3" fontId="0" fillId="0" borderId="0" xfId="0" applyNumberFormat="1" applyAlignment="1">
      <alignment vertical="center"/>
    </xf>
    <xf numFmtId="0" fontId="2" fillId="0" borderId="0" xfId="0" applyFont="1"/>
    <xf numFmtId="3" fontId="2" fillId="0" borderId="0" xfId="0" applyNumberFormat="1" applyFont="1"/>
    <xf numFmtId="166" fontId="0" fillId="0" borderId="0" xfId="1" applyNumberFormat="1" applyFont="1"/>
    <xf numFmtId="166" fontId="2" fillId="0" borderId="0" xfId="1" applyNumberFormat="1" applyFont="1"/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top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1B740-A017-41FB-ABB3-E00C85C79D31}">
  <dimension ref="A1:L139"/>
  <sheetViews>
    <sheetView tabSelected="1" topLeftCell="A97" workbookViewId="0">
      <selection activeCell="B73" sqref="B73"/>
    </sheetView>
  </sheetViews>
  <sheetFormatPr defaultRowHeight="12.75" x14ac:dyDescent="0.2"/>
  <cols>
    <col min="1" max="1" width="5.28515625" bestFit="1" customWidth="1"/>
    <col min="2" max="2" width="64.42578125" bestFit="1" customWidth="1"/>
    <col min="3" max="3" width="12.5703125" customWidth="1"/>
    <col min="4" max="4" width="14.42578125" bestFit="1" customWidth="1"/>
    <col min="5" max="5" width="10.7109375" customWidth="1"/>
    <col min="6" max="6" width="13.42578125" customWidth="1"/>
  </cols>
  <sheetData>
    <row r="1" spans="1:10" ht="16.5" thickBot="1" x14ac:dyDescent="0.25">
      <c r="A1" s="29" t="s">
        <v>0</v>
      </c>
      <c r="B1" s="29"/>
      <c r="C1" s="29"/>
      <c r="D1" s="29"/>
      <c r="E1" s="29"/>
      <c r="F1" s="29"/>
    </row>
    <row r="2" spans="1:10" ht="14.25" thickTop="1" thickBot="1" x14ac:dyDescent="0.25">
      <c r="A2" s="1" t="s">
        <v>1</v>
      </c>
      <c r="B2" s="2" t="s">
        <v>2</v>
      </c>
      <c r="C2" s="3" t="s">
        <v>3</v>
      </c>
      <c r="D2" s="1" t="s">
        <v>4</v>
      </c>
      <c r="E2" s="4" t="s">
        <v>5</v>
      </c>
      <c r="F2" s="4" t="s">
        <v>6</v>
      </c>
    </row>
    <row r="3" spans="1:10" ht="13.5" thickTop="1" x14ac:dyDescent="0.2"/>
    <row r="4" spans="1:10" ht="55.5" customHeight="1" x14ac:dyDescent="0.2">
      <c r="A4" s="5" t="s">
        <v>7</v>
      </c>
      <c r="B4" s="6" t="s">
        <v>105</v>
      </c>
    </row>
    <row r="5" spans="1:10" ht="25.5" x14ac:dyDescent="0.2">
      <c r="A5" s="7"/>
      <c r="B5" s="8" t="s">
        <v>8</v>
      </c>
      <c r="C5" s="9">
        <f>1.5*45*0.3</f>
        <v>20.25</v>
      </c>
      <c r="D5" s="10" t="s">
        <v>9</v>
      </c>
      <c r="E5" s="11"/>
      <c r="F5" s="11">
        <f t="shared" ref="F5:F13" si="0">C5*E5</f>
        <v>0</v>
      </c>
    </row>
    <row r="6" spans="1:10" x14ac:dyDescent="0.2">
      <c r="A6" s="7"/>
      <c r="B6" s="8" t="s">
        <v>10</v>
      </c>
      <c r="C6" s="9">
        <f>45*1.5</f>
        <v>67.5</v>
      </c>
      <c r="D6" s="10" t="s">
        <v>11</v>
      </c>
      <c r="E6" s="11"/>
      <c r="F6" s="11">
        <f t="shared" si="0"/>
        <v>0</v>
      </c>
    </row>
    <row r="7" spans="1:10" x14ac:dyDescent="0.2">
      <c r="A7" s="7"/>
      <c r="B7" s="8" t="s">
        <v>12</v>
      </c>
      <c r="C7" s="9">
        <f>45*1.5</f>
        <v>67.5</v>
      </c>
      <c r="D7" s="10" t="s">
        <v>11</v>
      </c>
      <c r="E7" s="11"/>
      <c r="F7" s="11">
        <f t="shared" si="0"/>
        <v>0</v>
      </c>
    </row>
    <row r="8" spans="1:10" x14ac:dyDescent="0.2">
      <c r="A8" s="7"/>
      <c r="B8" s="8" t="s">
        <v>13</v>
      </c>
      <c r="C8" s="9">
        <f>45*1.5*0.2</f>
        <v>13.5</v>
      </c>
      <c r="D8" s="10" t="s">
        <v>9</v>
      </c>
      <c r="E8" s="11"/>
      <c r="F8" s="11">
        <f t="shared" si="0"/>
        <v>0</v>
      </c>
    </row>
    <row r="9" spans="1:10" x14ac:dyDescent="0.2">
      <c r="A9" s="7"/>
      <c r="B9" s="8" t="s">
        <v>14</v>
      </c>
      <c r="C9" s="9">
        <f>2*45</f>
        <v>90</v>
      </c>
      <c r="D9" s="10" t="s">
        <v>15</v>
      </c>
      <c r="E9" s="11"/>
      <c r="F9" s="11">
        <f t="shared" si="0"/>
        <v>0</v>
      </c>
    </row>
    <row r="10" spans="1:10" x14ac:dyDescent="0.2">
      <c r="A10" s="7"/>
      <c r="B10" s="8" t="s">
        <v>16</v>
      </c>
      <c r="C10" s="9">
        <f>45*1.5*0.1</f>
        <v>6.75</v>
      </c>
      <c r="D10" s="10" t="s">
        <v>9</v>
      </c>
      <c r="E10" s="11"/>
      <c r="F10" s="11">
        <f t="shared" si="0"/>
        <v>0</v>
      </c>
    </row>
    <row r="11" spans="1:10" x14ac:dyDescent="0.2">
      <c r="A11" s="7"/>
      <c r="B11" s="8" t="s">
        <v>17</v>
      </c>
      <c r="C11" s="9">
        <f>45*1.5</f>
        <v>67.5</v>
      </c>
      <c r="D11" s="10" t="s">
        <v>11</v>
      </c>
      <c r="E11" s="11"/>
      <c r="F11" s="11">
        <f t="shared" si="0"/>
        <v>0</v>
      </c>
      <c r="J11" s="12"/>
    </row>
    <row r="12" spans="1:10" x14ac:dyDescent="0.2">
      <c r="A12" s="7"/>
      <c r="B12" s="8" t="s">
        <v>18</v>
      </c>
      <c r="C12" s="9">
        <f>45*1</f>
        <v>45</v>
      </c>
      <c r="D12" s="10" t="s">
        <v>11</v>
      </c>
      <c r="E12" s="11"/>
      <c r="F12" s="11">
        <f t="shared" ref="F12" si="1">C12*E12</f>
        <v>0</v>
      </c>
      <c r="J12" s="12"/>
    </row>
    <row r="13" spans="1:10" x14ac:dyDescent="0.2">
      <c r="A13" s="7"/>
      <c r="B13" s="8" t="s">
        <v>86</v>
      </c>
      <c r="C13" s="9">
        <v>1</v>
      </c>
      <c r="D13" s="10" t="s">
        <v>11</v>
      </c>
      <c r="E13" s="11"/>
      <c r="F13" s="11">
        <f t="shared" si="0"/>
        <v>0</v>
      </c>
    </row>
    <row r="14" spans="1:10" x14ac:dyDescent="0.2">
      <c r="D14" s="13"/>
      <c r="E14" s="14" t="s">
        <v>19</v>
      </c>
      <c r="F14" s="15">
        <f>SUM(F5:F13)</f>
        <v>0</v>
      </c>
    </row>
    <row r="15" spans="1:10" x14ac:dyDescent="0.2">
      <c r="A15" s="16"/>
      <c r="B15" s="30"/>
      <c r="C15" s="30"/>
      <c r="D15" s="30"/>
      <c r="E15" s="30"/>
      <c r="F15" s="30"/>
    </row>
    <row r="17" spans="1:6" ht="25.5" x14ac:dyDescent="0.2">
      <c r="A17" s="5" t="s">
        <v>20</v>
      </c>
      <c r="B17" s="6" t="s">
        <v>21</v>
      </c>
    </row>
    <row r="18" spans="1:6" ht="25.5" x14ac:dyDescent="0.2">
      <c r="A18" s="7"/>
      <c r="B18" s="8" t="s">
        <v>22</v>
      </c>
      <c r="C18" s="9">
        <f>30*2*0.1</f>
        <v>6</v>
      </c>
      <c r="D18" s="10" t="s">
        <v>9</v>
      </c>
      <c r="E18" s="11"/>
      <c r="F18" s="11">
        <f t="shared" ref="F18:F23" si="2">C18*E18</f>
        <v>0</v>
      </c>
    </row>
    <row r="19" spans="1:6" x14ac:dyDescent="0.2">
      <c r="A19" s="7"/>
      <c r="B19" s="8" t="s">
        <v>23</v>
      </c>
      <c r="C19" s="9">
        <f>30*2</f>
        <v>60</v>
      </c>
      <c r="D19" s="10" t="s">
        <v>11</v>
      </c>
      <c r="E19" s="11"/>
      <c r="F19" s="11">
        <f t="shared" si="2"/>
        <v>0</v>
      </c>
    </row>
    <row r="20" spans="1:6" x14ac:dyDescent="0.2">
      <c r="A20" s="7"/>
      <c r="B20" s="8" t="s">
        <v>24</v>
      </c>
      <c r="C20" s="9">
        <f>30*2*0.15</f>
        <v>9</v>
      </c>
      <c r="D20" s="10" t="s">
        <v>9</v>
      </c>
      <c r="E20" s="11"/>
      <c r="F20" s="11">
        <f t="shared" si="2"/>
        <v>0</v>
      </c>
    </row>
    <row r="21" spans="1:6" x14ac:dyDescent="0.2">
      <c r="A21" s="7"/>
      <c r="B21" s="8" t="s">
        <v>25</v>
      </c>
      <c r="C21" s="9">
        <v>5</v>
      </c>
      <c r="D21" s="10" t="s">
        <v>15</v>
      </c>
      <c r="E21" s="11"/>
      <c r="F21" s="11">
        <f t="shared" si="2"/>
        <v>0</v>
      </c>
    </row>
    <row r="22" spans="1:6" x14ac:dyDescent="0.2">
      <c r="A22" s="7"/>
      <c r="B22" s="8" t="s">
        <v>26</v>
      </c>
      <c r="C22" s="9">
        <v>30</v>
      </c>
      <c r="D22" s="10" t="s">
        <v>15</v>
      </c>
      <c r="E22" s="11"/>
      <c r="F22" s="11">
        <f>C22*E22</f>
        <v>0</v>
      </c>
    </row>
    <row r="23" spans="1:6" x14ac:dyDescent="0.2">
      <c r="A23" s="7"/>
      <c r="B23" s="8" t="s">
        <v>27</v>
      </c>
      <c r="C23" s="9">
        <f>30*2</f>
        <v>60</v>
      </c>
      <c r="D23" s="10" t="s">
        <v>11</v>
      </c>
      <c r="E23" s="11"/>
      <c r="F23" s="11">
        <f t="shared" si="2"/>
        <v>0</v>
      </c>
    </row>
    <row r="24" spans="1:6" x14ac:dyDescent="0.2">
      <c r="D24" s="13"/>
      <c r="E24" s="14" t="s">
        <v>19</v>
      </c>
      <c r="F24" s="15">
        <f>SUM(F18:F23)</f>
        <v>0</v>
      </c>
    </row>
    <row r="26" spans="1:6" ht="25.5" x14ac:dyDescent="0.2">
      <c r="A26" s="5" t="s">
        <v>28</v>
      </c>
      <c r="B26" s="6" t="s">
        <v>29</v>
      </c>
    </row>
    <row r="27" spans="1:6" x14ac:dyDescent="0.2">
      <c r="A27" s="7"/>
      <c r="B27" s="8" t="s">
        <v>30</v>
      </c>
      <c r="C27" s="9">
        <f>20*4</f>
        <v>80</v>
      </c>
      <c r="D27" s="10" t="s">
        <v>11</v>
      </c>
      <c r="E27" s="11"/>
      <c r="F27" s="11">
        <f t="shared" ref="F27:F30" si="3">C27*E27</f>
        <v>0</v>
      </c>
    </row>
    <row r="28" spans="1:6" x14ac:dyDescent="0.2">
      <c r="A28" s="7"/>
      <c r="B28" s="8" t="s">
        <v>87</v>
      </c>
      <c r="C28" s="9">
        <f>20*4</f>
        <v>80</v>
      </c>
      <c r="D28" s="10" t="s">
        <v>11</v>
      </c>
      <c r="E28" s="11"/>
      <c r="F28" s="11">
        <f t="shared" ref="F28" si="4">C28*E28</f>
        <v>0</v>
      </c>
    </row>
    <row r="29" spans="1:6" x14ac:dyDescent="0.2">
      <c r="A29" s="7"/>
      <c r="B29" s="8" t="s">
        <v>31</v>
      </c>
      <c r="C29" s="9">
        <v>1</v>
      </c>
      <c r="D29" s="10" t="s">
        <v>32</v>
      </c>
      <c r="E29" s="11"/>
      <c r="F29" s="11">
        <f t="shared" si="3"/>
        <v>0</v>
      </c>
    </row>
    <row r="30" spans="1:6" x14ac:dyDescent="0.2">
      <c r="A30" s="7"/>
      <c r="B30" s="8" t="s">
        <v>27</v>
      </c>
      <c r="C30" s="9">
        <f>20*4</f>
        <v>80</v>
      </c>
      <c r="D30" s="10" t="s">
        <v>11</v>
      </c>
      <c r="E30" s="11"/>
      <c r="F30" s="11">
        <f t="shared" si="3"/>
        <v>0</v>
      </c>
    </row>
    <row r="31" spans="1:6" x14ac:dyDescent="0.2">
      <c r="D31" s="13"/>
      <c r="E31" s="14" t="s">
        <v>19</v>
      </c>
      <c r="F31" s="15">
        <f>SUM(F27:F30)</f>
        <v>0</v>
      </c>
    </row>
    <row r="33" spans="1:6" ht="25.5" x14ac:dyDescent="0.2">
      <c r="A33" s="5" t="s">
        <v>33</v>
      </c>
      <c r="B33" s="6" t="s">
        <v>34</v>
      </c>
    </row>
    <row r="34" spans="1:6" x14ac:dyDescent="0.2">
      <c r="A34" s="7"/>
      <c r="B34" s="8" t="s">
        <v>35</v>
      </c>
      <c r="C34" s="9">
        <f>21*4</f>
        <v>84</v>
      </c>
      <c r="D34" s="10" t="s">
        <v>11</v>
      </c>
      <c r="E34" s="11"/>
      <c r="F34" s="11">
        <f t="shared" ref="F34:F38" si="5">C34*E34</f>
        <v>0</v>
      </c>
    </row>
    <row r="35" spans="1:6" x14ac:dyDescent="0.2">
      <c r="A35" s="7"/>
      <c r="B35" s="8" t="s">
        <v>30</v>
      </c>
      <c r="C35" s="9">
        <f>21*4</f>
        <v>84</v>
      </c>
      <c r="D35" s="10" t="s">
        <v>11</v>
      </c>
      <c r="E35" s="11"/>
      <c r="F35" s="11">
        <f t="shared" si="5"/>
        <v>0</v>
      </c>
    </row>
    <row r="36" spans="1:6" x14ac:dyDescent="0.2">
      <c r="A36" s="7"/>
      <c r="B36" s="8" t="s">
        <v>36</v>
      </c>
      <c r="C36" s="9">
        <v>0</v>
      </c>
      <c r="D36" s="10" t="s">
        <v>9</v>
      </c>
      <c r="E36" s="11"/>
      <c r="F36" s="11">
        <f t="shared" si="5"/>
        <v>0</v>
      </c>
    </row>
    <row r="37" spans="1:6" x14ac:dyDescent="0.2">
      <c r="A37" s="7"/>
      <c r="B37" s="8" t="s">
        <v>26</v>
      </c>
      <c r="C37" s="9">
        <v>21</v>
      </c>
      <c r="D37" s="10" t="s">
        <v>15</v>
      </c>
      <c r="E37" s="11"/>
      <c r="F37" s="11">
        <f>C37*E37</f>
        <v>0</v>
      </c>
    </row>
    <row r="38" spans="1:6" x14ac:dyDescent="0.2">
      <c r="A38" s="7"/>
      <c r="B38" s="8" t="s">
        <v>27</v>
      </c>
      <c r="C38" s="9">
        <f>21*4</f>
        <v>84</v>
      </c>
      <c r="D38" s="10" t="s">
        <v>11</v>
      </c>
      <c r="E38" s="11"/>
      <c r="F38" s="11">
        <f t="shared" si="5"/>
        <v>0</v>
      </c>
    </row>
    <row r="39" spans="1:6" x14ac:dyDescent="0.2">
      <c r="D39" s="13"/>
      <c r="E39" s="14" t="s">
        <v>19</v>
      </c>
      <c r="F39" s="15">
        <f>SUM(F34:F38)</f>
        <v>0</v>
      </c>
    </row>
    <row r="41" spans="1:6" ht="38.25" x14ac:dyDescent="0.2">
      <c r="A41" s="5" t="s">
        <v>37</v>
      </c>
      <c r="B41" s="6" t="s">
        <v>38</v>
      </c>
    </row>
    <row r="42" spans="1:6" x14ac:dyDescent="0.2">
      <c r="A42" s="7"/>
      <c r="B42" s="8" t="s">
        <v>89</v>
      </c>
      <c r="C42" s="9">
        <v>20</v>
      </c>
      <c r="D42" s="10" t="s">
        <v>11</v>
      </c>
      <c r="E42" s="11"/>
      <c r="F42" s="11">
        <f t="shared" ref="F42:F49" si="6">C42*E42</f>
        <v>0</v>
      </c>
    </row>
    <row r="43" spans="1:6" ht="25.5" x14ac:dyDescent="0.2">
      <c r="A43" s="7"/>
      <c r="B43" s="8" t="s">
        <v>88</v>
      </c>
      <c r="C43" s="9">
        <v>1.5</v>
      </c>
      <c r="D43" s="10" t="s">
        <v>15</v>
      </c>
      <c r="E43" s="11"/>
      <c r="F43" s="11"/>
    </row>
    <row r="44" spans="1:6" x14ac:dyDescent="0.2">
      <c r="A44" s="7"/>
      <c r="B44" s="8" t="s">
        <v>39</v>
      </c>
      <c r="C44" s="9">
        <f>(5.8*3.6)+(2.4*6.5)+(3*7.2)+(4.8*2.8)+(5*4)</f>
        <v>91.52</v>
      </c>
      <c r="D44" s="10" t="s">
        <v>11</v>
      </c>
      <c r="E44" s="11"/>
      <c r="F44" s="11">
        <f t="shared" si="6"/>
        <v>0</v>
      </c>
    </row>
    <row r="45" spans="1:6" x14ac:dyDescent="0.2">
      <c r="A45" s="7"/>
      <c r="B45" s="8" t="s">
        <v>40</v>
      </c>
      <c r="C45" s="9">
        <v>1</v>
      </c>
      <c r="D45" s="10" t="s">
        <v>32</v>
      </c>
      <c r="E45" s="11"/>
      <c r="F45" s="11">
        <f t="shared" si="6"/>
        <v>0</v>
      </c>
    </row>
    <row r="46" spans="1:6" x14ac:dyDescent="0.2">
      <c r="A46" s="7"/>
      <c r="B46" s="8" t="s">
        <v>41</v>
      </c>
      <c r="C46" s="9">
        <v>1</v>
      </c>
      <c r="D46" s="10" t="s">
        <v>32</v>
      </c>
      <c r="E46" s="11"/>
      <c r="F46" s="11">
        <f t="shared" si="6"/>
        <v>0</v>
      </c>
    </row>
    <row r="47" spans="1:6" x14ac:dyDescent="0.2">
      <c r="A47" s="7"/>
      <c r="B47" s="8" t="s">
        <v>27</v>
      </c>
      <c r="C47" s="9">
        <f>C44</f>
        <v>91.52</v>
      </c>
      <c r="D47" s="10" t="s">
        <v>11</v>
      </c>
      <c r="E47" s="11"/>
      <c r="F47" s="11">
        <f t="shared" si="6"/>
        <v>0</v>
      </c>
    </row>
    <row r="48" spans="1:6" x14ac:dyDescent="0.2">
      <c r="A48" s="7"/>
      <c r="B48" s="8" t="s">
        <v>26</v>
      </c>
      <c r="C48" s="9">
        <v>22</v>
      </c>
      <c r="D48" s="10" t="s">
        <v>15</v>
      </c>
      <c r="E48" s="11"/>
      <c r="F48" s="11">
        <f t="shared" si="6"/>
        <v>0</v>
      </c>
    </row>
    <row r="49" spans="1:12" x14ac:dyDescent="0.2">
      <c r="A49" s="7"/>
      <c r="B49" s="8" t="s">
        <v>42</v>
      </c>
      <c r="C49" s="9">
        <v>1</v>
      </c>
      <c r="D49" s="10" t="s">
        <v>32</v>
      </c>
      <c r="E49" s="11"/>
      <c r="F49" s="11">
        <f t="shared" si="6"/>
        <v>0</v>
      </c>
    </row>
    <row r="50" spans="1:12" x14ac:dyDescent="0.2">
      <c r="D50" s="13"/>
      <c r="E50" s="14" t="s">
        <v>19</v>
      </c>
      <c r="F50" s="15">
        <f>SUM(F42:F49)</f>
        <v>0</v>
      </c>
    </row>
    <row r="52" spans="1:12" ht="38.25" x14ac:dyDescent="0.2">
      <c r="A52" s="5" t="s">
        <v>43</v>
      </c>
      <c r="B52" s="6" t="s">
        <v>44</v>
      </c>
    </row>
    <row r="53" spans="1:12" x14ac:dyDescent="0.2">
      <c r="A53" s="7"/>
      <c r="B53" s="8" t="s">
        <v>45</v>
      </c>
      <c r="C53" s="9">
        <v>1</v>
      </c>
      <c r="D53" s="10" t="s">
        <v>46</v>
      </c>
      <c r="E53" s="11"/>
      <c r="F53" s="11">
        <f t="shared" ref="F53:F59" si="7">C53*E53</f>
        <v>0</v>
      </c>
    </row>
    <row r="54" spans="1:12" ht="25.5" x14ac:dyDescent="0.2">
      <c r="A54" s="7"/>
      <c r="B54" s="8" t="s">
        <v>47</v>
      </c>
      <c r="C54" s="9">
        <f>85*1.3*0.1</f>
        <v>11.05</v>
      </c>
      <c r="D54" s="10" t="s">
        <v>9</v>
      </c>
      <c r="E54" s="11"/>
      <c r="F54" s="11">
        <f t="shared" si="7"/>
        <v>0</v>
      </c>
    </row>
    <row r="55" spans="1:12" x14ac:dyDescent="0.2">
      <c r="A55" s="7"/>
      <c r="B55" s="8" t="s">
        <v>48</v>
      </c>
      <c r="C55" s="9">
        <f>85*1.3*0.1</f>
        <v>11.05</v>
      </c>
      <c r="D55" s="10" t="s">
        <v>9</v>
      </c>
      <c r="E55" s="11"/>
      <c r="F55" s="11">
        <f t="shared" si="7"/>
        <v>0</v>
      </c>
    </row>
    <row r="56" spans="1:12" x14ac:dyDescent="0.2">
      <c r="A56" s="7"/>
      <c r="B56" s="8" t="s">
        <v>49</v>
      </c>
      <c r="C56" s="9">
        <f>85*1.3*0.15</f>
        <v>16.574999999999999</v>
      </c>
      <c r="D56" s="10" t="s">
        <v>9</v>
      </c>
      <c r="E56" s="11"/>
      <c r="F56" s="11">
        <f t="shared" si="7"/>
        <v>0</v>
      </c>
    </row>
    <row r="57" spans="1:12" x14ac:dyDescent="0.2">
      <c r="A57" s="7"/>
      <c r="B57" s="8" t="s">
        <v>50</v>
      </c>
      <c r="C57" s="9">
        <f>85*1.3</f>
        <v>110.5</v>
      </c>
      <c r="D57" s="10" t="s">
        <v>11</v>
      </c>
      <c r="E57" s="11"/>
      <c r="F57" s="11">
        <f t="shared" si="7"/>
        <v>0</v>
      </c>
    </row>
    <row r="58" spans="1:12" ht="25.5" x14ac:dyDescent="0.2">
      <c r="A58" s="7"/>
      <c r="B58" s="8" t="s">
        <v>51</v>
      </c>
      <c r="C58" s="9">
        <f>85*0.5</f>
        <v>42.5</v>
      </c>
      <c r="D58" s="10" t="s">
        <v>11</v>
      </c>
      <c r="E58" s="11"/>
      <c r="F58" s="11">
        <f t="shared" si="7"/>
        <v>0</v>
      </c>
    </row>
    <row r="59" spans="1:12" x14ac:dyDescent="0.2">
      <c r="A59" s="7"/>
      <c r="B59" s="8" t="s">
        <v>52</v>
      </c>
      <c r="C59" s="9">
        <v>3</v>
      </c>
      <c r="D59" s="10" t="s">
        <v>32</v>
      </c>
      <c r="E59" s="11"/>
      <c r="F59" s="11">
        <f t="shared" si="7"/>
        <v>0</v>
      </c>
    </row>
    <row r="60" spans="1:12" x14ac:dyDescent="0.2">
      <c r="D60" s="13"/>
      <c r="E60" s="14" t="s">
        <v>19</v>
      </c>
      <c r="F60" s="15">
        <f>SUM(F53:F59)</f>
        <v>0</v>
      </c>
    </row>
    <row r="62" spans="1:12" ht="38.25" x14ac:dyDescent="0.2">
      <c r="A62" s="5" t="s">
        <v>60</v>
      </c>
      <c r="B62" s="6" t="s">
        <v>53</v>
      </c>
      <c r="L62" s="17"/>
    </row>
    <row r="63" spans="1:12" x14ac:dyDescent="0.2">
      <c r="A63" s="7"/>
      <c r="B63" s="8" t="s">
        <v>54</v>
      </c>
      <c r="C63" s="9">
        <f>7.1*5.3</f>
        <v>37.629999999999995</v>
      </c>
      <c r="D63" s="10" t="s">
        <v>11</v>
      </c>
      <c r="E63" s="11"/>
      <c r="F63" s="11">
        <f t="shared" ref="F63:F70" si="8">C63*E63</f>
        <v>0</v>
      </c>
    </row>
    <row r="64" spans="1:12" x14ac:dyDescent="0.2">
      <c r="A64" s="7"/>
      <c r="B64" s="8" t="s">
        <v>90</v>
      </c>
      <c r="C64" s="9">
        <f>4.5*3.5</f>
        <v>15.75</v>
      </c>
      <c r="D64" s="10" t="s">
        <v>11</v>
      </c>
      <c r="E64" s="11"/>
      <c r="F64" s="11">
        <f t="shared" si="8"/>
        <v>0</v>
      </c>
    </row>
    <row r="65" spans="1:6" x14ac:dyDescent="0.2">
      <c r="A65" s="7"/>
      <c r="B65" s="8" t="s">
        <v>55</v>
      </c>
      <c r="C65" s="9">
        <f>7.1*5.3*0.05</f>
        <v>1.8815</v>
      </c>
      <c r="D65" s="10" t="s">
        <v>9</v>
      </c>
      <c r="E65" s="11"/>
      <c r="F65" s="11">
        <f t="shared" si="8"/>
        <v>0</v>
      </c>
    </row>
    <row r="66" spans="1:6" x14ac:dyDescent="0.2">
      <c r="A66" s="7"/>
      <c r="B66" s="8" t="s">
        <v>56</v>
      </c>
      <c r="C66" s="9">
        <v>15</v>
      </c>
      <c r="D66" s="10" t="s">
        <v>15</v>
      </c>
      <c r="E66" s="11"/>
      <c r="F66" s="11">
        <f t="shared" si="8"/>
        <v>0</v>
      </c>
    </row>
    <row r="67" spans="1:6" x14ac:dyDescent="0.2">
      <c r="A67" s="7"/>
      <c r="B67" s="8" t="s">
        <v>49</v>
      </c>
      <c r="C67" s="9">
        <f>7.1*5.3</f>
        <v>37.629999999999995</v>
      </c>
      <c r="D67" s="10" t="s">
        <v>11</v>
      </c>
      <c r="E67" s="11"/>
      <c r="F67" s="11">
        <f t="shared" si="8"/>
        <v>0</v>
      </c>
    </row>
    <row r="68" spans="1:6" x14ac:dyDescent="0.2">
      <c r="A68" s="7"/>
      <c r="B68" s="8" t="s">
        <v>57</v>
      </c>
      <c r="C68" s="9">
        <f>12*6</f>
        <v>72</v>
      </c>
      <c r="D68" s="10" t="s">
        <v>11</v>
      </c>
      <c r="E68" s="11"/>
      <c r="F68" s="11">
        <f t="shared" si="8"/>
        <v>0</v>
      </c>
    </row>
    <row r="69" spans="1:6" x14ac:dyDescent="0.2">
      <c r="A69" s="7"/>
      <c r="B69" s="8" t="s">
        <v>58</v>
      </c>
      <c r="C69" s="9">
        <v>1</v>
      </c>
      <c r="D69" s="10" t="s">
        <v>32</v>
      </c>
      <c r="E69" s="11"/>
      <c r="F69" s="11">
        <f t="shared" si="8"/>
        <v>0</v>
      </c>
    </row>
    <row r="70" spans="1:6" x14ac:dyDescent="0.2">
      <c r="A70" s="7"/>
      <c r="B70" s="8" t="s">
        <v>59</v>
      </c>
      <c r="C70" s="9">
        <f>1*4*0.15</f>
        <v>0.6</v>
      </c>
      <c r="D70" s="10" t="s">
        <v>9</v>
      </c>
      <c r="E70" s="11"/>
      <c r="F70" s="11">
        <f t="shared" si="8"/>
        <v>0</v>
      </c>
    </row>
    <row r="71" spans="1:6" x14ac:dyDescent="0.2">
      <c r="D71" s="13"/>
      <c r="E71" s="14" t="s">
        <v>19</v>
      </c>
      <c r="F71" s="15">
        <f>SUM(F63:F70)</f>
        <v>0</v>
      </c>
    </row>
    <row r="73" spans="1:6" ht="76.5" x14ac:dyDescent="0.2">
      <c r="A73" s="5" t="s">
        <v>67</v>
      </c>
      <c r="B73" s="18" t="s">
        <v>106</v>
      </c>
    </row>
    <row r="74" spans="1:6" x14ac:dyDescent="0.2">
      <c r="A74" s="7"/>
      <c r="B74" s="8" t="s">
        <v>45</v>
      </c>
      <c r="C74" s="9">
        <v>1</v>
      </c>
      <c r="D74" s="10" t="s">
        <v>46</v>
      </c>
      <c r="E74" s="11"/>
      <c r="F74" s="11">
        <f t="shared" ref="F74:F81" si="9">+C74*E74</f>
        <v>0</v>
      </c>
    </row>
    <row r="75" spans="1:6" ht="25.5" x14ac:dyDescent="0.2">
      <c r="A75" s="7"/>
      <c r="B75" s="8" t="s">
        <v>61</v>
      </c>
      <c r="C75" s="9">
        <f>2*86</f>
        <v>172</v>
      </c>
      <c r="D75" s="10" t="s">
        <v>15</v>
      </c>
      <c r="E75" s="11"/>
      <c r="F75" s="11">
        <f t="shared" si="9"/>
        <v>0</v>
      </c>
    </row>
    <row r="76" spans="1:6" ht="25.5" x14ac:dyDescent="0.2">
      <c r="A76" s="7"/>
      <c r="B76" s="8" t="s">
        <v>62</v>
      </c>
      <c r="C76" s="9">
        <f>2*86</f>
        <v>172</v>
      </c>
      <c r="D76" s="10" t="s">
        <v>15</v>
      </c>
      <c r="E76" s="11"/>
      <c r="F76" s="11">
        <f t="shared" si="9"/>
        <v>0</v>
      </c>
    </row>
    <row r="77" spans="1:6" x14ac:dyDescent="0.2">
      <c r="A77" s="7"/>
      <c r="B77" s="8" t="s">
        <v>63</v>
      </c>
      <c r="C77" s="9">
        <f>172*3*2</f>
        <v>1032</v>
      </c>
      <c r="D77" s="10" t="s">
        <v>11</v>
      </c>
      <c r="E77" s="11"/>
      <c r="F77" s="11">
        <f t="shared" si="9"/>
        <v>0</v>
      </c>
    </row>
    <row r="78" spans="1:6" x14ac:dyDescent="0.2">
      <c r="A78" s="7"/>
      <c r="B78" s="8" t="s">
        <v>91</v>
      </c>
      <c r="C78" s="9">
        <f>86+4+4</f>
        <v>94</v>
      </c>
      <c r="D78" s="10" t="s">
        <v>15</v>
      </c>
      <c r="E78" s="11"/>
      <c r="F78" s="11">
        <f t="shared" si="9"/>
        <v>0</v>
      </c>
    </row>
    <row r="79" spans="1:6" x14ac:dyDescent="0.2">
      <c r="A79" s="7"/>
      <c r="B79" s="8" t="s">
        <v>64</v>
      </c>
      <c r="C79" s="9">
        <f>2*2</f>
        <v>4</v>
      </c>
      <c r="D79" s="10" t="s">
        <v>32</v>
      </c>
      <c r="E79" s="11"/>
      <c r="F79" s="11">
        <f t="shared" si="9"/>
        <v>0</v>
      </c>
    </row>
    <row r="80" spans="1:6" ht="25.5" x14ac:dyDescent="0.2">
      <c r="A80" s="7"/>
      <c r="B80" s="8" t="s">
        <v>65</v>
      </c>
      <c r="C80" s="9">
        <v>50</v>
      </c>
      <c r="D80" s="10" t="s">
        <v>11</v>
      </c>
      <c r="E80" s="11"/>
      <c r="F80" s="11">
        <f t="shared" si="9"/>
        <v>0</v>
      </c>
    </row>
    <row r="81" spans="1:8" x14ac:dyDescent="0.2">
      <c r="A81" s="7"/>
      <c r="B81" s="8" t="s">
        <v>66</v>
      </c>
      <c r="C81" s="9">
        <v>200</v>
      </c>
      <c r="D81" s="10" t="s">
        <v>11</v>
      </c>
      <c r="E81" s="11"/>
      <c r="F81" s="11">
        <f t="shared" si="9"/>
        <v>0</v>
      </c>
    </row>
    <row r="82" spans="1:8" x14ac:dyDescent="0.2">
      <c r="D82" s="13"/>
      <c r="E82" s="14" t="s">
        <v>19</v>
      </c>
      <c r="F82" s="15">
        <f>SUM(F74:F81)</f>
        <v>0</v>
      </c>
    </row>
    <row r="84" spans="1:8" s="21" customFormat="1" ht="25.5" x14ac:dyDescent="0.2">
      <c r="A84" s="5" t="s">
        <v>73</v>
      </c>
      <c r="B84" s="18" t="s">
        <v>92</v>
      </c>
      <c r="C84" s="19"/>
      <c r="D84" s="13"/>
      <c r="E84" s="20"/>
      <c r="F84" s="20"/>
    </row>
    <row r="85" spans="1:8" s="21" customFormat="1" x14ac:dyDescent="0.2">
      <c r="A85" s="7"/>
      <c r="B85" s="8" t="s">
        <v>45</v>
      </c>
      <c r="C85" s="9">
        <v>1</v>
      </c>
      <c r="D85" s="10" t="s">
        <v>46</v>
      </c>
      <c r="E85" s="11"/>
      <c r="F85" s="11">
        <f t="shared" ref="F85:F91" si="10">+C85*E85</f>
        <v>0</v>
      </c>
    </row>
    <row r="86" spans="1:8" s="21" customFormat="1" x14ac:dyDescent="0.2">
      <c r="A86" s="7"/>
      <c r="B86" s="8" t="s">
        <v>10</v>
      </c>
      <c r="C86" s="9">
        <v>295</v>
      </c>
      <c r="D86" s="10" t="s">
        <v>11</v>
      </c>
      <c r="E86" s="11"/>
      <c r="F86" s="11">
        <f>+C86*E86</f>
        <v>0</v>
      </c>
    </row>
    <row r="87" spans="1:8" s="21" customFormat="1" x14ac:dyDescent="0.2">
      <c r="A87" s="7"/>
      <c r="B87" s="8" t="s">
        <v>12</v>
      </c>
      <c r="C87" s="9">
        <f>C86</f>
        <v>295</v>
      </c>
      <c r="D87" s="10" t="s">
        <v>11</v>
      </c>
      <c r="E87" s="11"/>
      <c r="F87" s="11">
        <f>+C87*E87</f>
        <v>0</v>
      </c>
    </row>
    <row r="88" spans="1:8" s="21" customFormat="1" x14ac:dyDescent="0.2">
      <c r="A88" s="7"/>
      <c r="B88" s="8" t="s">
        <v>68</v>
      </c>
      <c r="C88" s="9">
        <v>20</v>
      </c>
      <c r="D88" s="10" t="s">
        <v>9</v>
      </c>
      <c r="E88" s="11"/>
      <c r="F88" s="11">
        <f>+C88*E88</f>
        <v>0</v>
      </c>
    </row>
    <row r="89" spans="1:8" s="21" customFormat="1" x14ac:dyDescent="0.2">
      <c r="A89" s="7"/>
      <c r="B89" s="8" t="s">
        <v>69</v>
      </c>
      <c r="C89" s="9">
        <v>20</v>
      </c>
      <c r="D89" s="10" t="s">
        <v>70</v>
      </c>
      <c r="E89" s="11"/>
      <c r="F89" s="11">
        <f t="shared" si="10"/>
        <v>0</v>
      </c>
    </row>
    <row r="90" spans="1:8" s="21" customFormat="1" x14ac:dyDescent="0.2">
      <c r="A90" s="7"/>
      <c r="B90" s="8" t="s">
        <v>71</v>
      </c>
      <c r="C90" s="9">
        <v>295</v>
      </c>
      <c r="D90" s="10" t="s">
        <v>11</v>
      </c>
      <c r="E90" s="11"/>
      <c r="F90" s="11">
        <f t="shared" si="10"/>
        <v>0</v>
      </c>
    </row>
    <row r="91" spans="1:8" s="21" customFormat="1" x14ac:dyDescent="0.2">
      <c r="A91" s="7"/>
      <c r="B91" s="8" t="s">
        <v>72</v>
      </c>
      <c r="C91" s="9">
        <v>30</v>
      </c>
      <c r="D91" s="10" t="s">
        <v>11</v>
      </c>
      <c r="E91" s="11"/>
      <c r="F91" s="11">
        <f t="shared" si="10"/>
        <v>0</v>
      </c>
    </row>
    <row r="92" spans="1:8" s="21" customFormat="1" x14ac:dyDescent="0.2">
      <c r="A92" s="16"/>
      <c r="B92" s="22"/>
      <c r="C92" s="23"/>
      <c r="D92" s="13"/>
      <c r="E92" s="14" t="s">
        <v>19</v>
      </c>
      <c r="F92" s="15">
        <f>SUM(F85:F91)</f>
        <v>0</v>
      </c>
      <c r="H92" s="24"/>
    </row>
    <row r="94" spans="1:8" s="21" customFormat="1" ht="25.5" x14ac:dyDescent="0.2">
      <c r="A94" s="5" t="s">
        <v>77</v>
      </c>
      <c r="B94" s="18" t="s">
        <v>74</v>
      </c>
      <c r="C94" s="19"/>
      <c r="D94" s="13"/>
      <c r="E94" s="20"/>
      <c r="F94" s="20"/>
    </row>
    <row r="95" spans="1:8" s="21" customFormat="1" x14ac:dyDescent="0.2">
      <c r="A95" s="7"/>
      <c r="B95" s="8" t="s">
        <v>45</v>
      </c>
      <c r="C95" s="9">
        <v>1</v>
      </c>
      <c r="D95" s="10" t="s">
        <v>46</v>
      </c>
      <c r="E95" s="11"/>
      <c r="F95" s="11">
        <f t="shared" ref="F95" si="11">+C95*E95</f>
        <v>0</v>
      </c>
    </row>
    <row r="96" spans="1:8" s="21" customFormat="1" x14ac:dyDescent="0.2">
      <c r="A96" s="7"/>
      <c r="B96" s="8" t="s">
        <v>75</v>
      </c>
      <c r="C96" s="9">
        <f>27*1</f>
        <v>27</v>
      </c>
      <c r="D96" s="10" t="s">
        <v>11</v>
      </c>
      <c r="E96" s="11"/>
      <c r="F96" s="11">
        <f>+C96*E96</f>
        <v>0</v>
      </c>
    </row>
    <row r="97" spans="1:8" s="21" customFormat="1" x14ac:dyDescent="0.2">
      <c r="A97" s="7"/>
      <c r="B97" s="8" t="s">
        <v>93</v>
      </c>
      <c r="C97" s="9">
        <v>1</v>
      </c>
      <c r="D97" s="10" t="s">
        <v>32</v>
      </c>
      <c r="E97" s="11"/>
      <c r="F97" s="11">
        <f>+C97*E97</f>
        <v>0</v>
      </c>
    </row>
    <row r="98" spans="1:8" s="21" customFormat="1" x14ac:dyDescent="0.2">
      <c r="A98" s="7"/>
      <c r="B98" s="8" t="s">
        <v>94</v>
      </c>
      <c r="C98" s="9">
        <f>27*4</f>
        <v>108</v>
      </c>
      <c r="D98" s="10" t="s">
        <v>11</v>
      </c>
      <c r="E98" s="11"/>
      <c r="F98" s="11">
        <f>+C98*E98</f>
        <v>0</v>
      </c>
    </row>
    <row r="99" spans="1:8" s="21" customFormat="1" x14ac:dyDescent="0.2">
      <c r="A99" s="7"/>
      <c r="B99" s="8" t="s">
        <v>76</v>
      </c>
      <c r="C99" s="9">
        <v>108</v>
      </c>
      <c r="D99" s="10" t="s">
        <v>11</v>
      </c>
      <c r="E99" s="11"/>
      <c r="F99" s="11">
        <f t="shared" ref="F99:F100" si="12">+C99*E99</f>
        <v>0</v>
      </c>
    </row>
    <row r="100" spans="1:8" s="21" customFormat="1" x14ac:dyDescent="0.2">
      <c r="A100" s="7"/>
      <c r="B100" s="8" t="s">
        <v>72</v>
      </c>
      <c r="C100" s="9">
        <v>0</v>
      </c>
      <c r="D100" s="10" t="s">
        <v>11</v>
      </c>
      <c r="E100" s="11"/>
      <c r="F100" s="11">
        <f t="shared" si="12"/>
        <v>0</v>
      </c>
    </row>
    <row r="101" spans="1:8" s="21" customFormat="1" x14ac:dyDescent="0.2">
      <c r="A101" s="16"/>
      <c r="B101" s="22"/>
      <c r="C101" s="23"/>
      <c r="D101" s="13"/>
      <c r="E101" s="14" t="s">
        <v>19</v>
      </c>
      <c r="F101" s="15">
        <f>SUM(F95:F100)</f>
        <v>0</v>
      </c>
      <c r="H101" s="24"/>
    </row>
    <row r="102" spans="1:8" s="21" customFormat="1" x14ac:dyDescent="0.2">
      <c r="A102" s="16"/>
      <c r="B102" s="22"/>
      <c r="C102" s="23"/>
      <c r="D102" s="13"/>
      <c r="E102" s="14"/>
      <c r="F102" s="15"/>
      <c r="H102" s="24"/>
    </row>
    <row r="103" spans="1:8" s="21" customFormat="1" ht="38.25" x14ac:dyDescent="0.2">
      <c r="A103" s="5" t="s">
        <v>95</v>
      </c>
      <c r="B103" s="18" t="s">
        <v>97</v>
      </c>
      <c r="C103" s="19"/>
      <c r="D103" s="13"/>
      <c r="E103" s="20"/>
      <c r="F103" s="20"/>
    </row>
    <row r="104" spans="1:8" s="21" customFormat="1" x14ac:dyDescent="0.2">
      <c r="A104" s="7"/>
      <c r="B104" s="8" t="s">
        <v>45</v>
      </c>
      <c r="C104" s="9">
        <v>1</v>
      </c>
      <c r="D104" s="10" t="s">
        <v>46</v>
      </c>
      <c r="E104" s="11"/>
      <c r="F104" s="11">
        <f t="shared" ref="F104:F105" si="13">+C104*E104</f>
        <v>0</v>
      </c>
    </row>
    <row r="105" spans="1:8" s="21" customFormat="1" x14ac:dyDescent="0.2">
      <c r="A105" s="7"/>
      <c r="B105" s="8" t="s">
        <v>69</v>
      </c>
      <c r="C105" s="9">
        <v>1</v>
      </c>
      <c r="D105" s="10" t="s">
        <v>9</v>
      </c>
      <c r="E105" s="11"/>
      <c r="F105" s="11">
        <f t="shared" si="13"/>
        <v>0</v>
      </c>
    </row>
    <row r="106" spans="1:8" s="21" customFormat="1" x14ac:dyDescent="0.2">
      <c r="A106" s="7"/>
      <c r="B106" s="8" t="s">
        <v>78</v>
      </c>
      <c r="C106" s="9">
        <f>52*0.1</f>
        <v>5.2</v>
      </c>
      <c r="D106" s="10" t="s">
        <v>9</v>
      </c>
      <c r="E106" s="11"/>
      <c r="F106" s="11">
        <f>+C106*E106</f>
        <v>0</v>
      </c>
    </row>
    <row r="107" spans="1:8" s="21" customFormat="1" x14ac:dyDescent="0.2">
      <c r="A107" s="7"/>
      <c r="B107" s="8" t="s">
        <v>79</v>
      </c>
      <c r="C107" s="9">
        <f>14.5*3.6</f>
        <v>52.2</v>
      </c>
      <c r="D107" s="10" t="s">
        <v>11</v>
      </c>
      <c r="E107" s="11"/>
      <c r="F107" s="11">
        <f>+C107*E107</f>
        <v>0</v>
      </c>
    </row>
    <row r="108" spans="1:8" s="21" customFormat="1" x14ac:dyDescent="0.2">
      <c r="A108" s="7"/>
      <c r="B108" s="8" t="s">
        <v>80</v>
      </c>
      <c r="C108" s="9">
        <f>C107</f>
        <v>52.2</v>
      </c>
      <c r="D108" s="10" t="s">
        <v>11</v>
      </c>
      <c r="E108" s="11"/>
      <c r="F108" s="11">
        <f>+C108*E108</f>
        <v>0</v>
      </c>
    </row>
    <row r="109" spans="1:8" s="21" customFormat="1" x14ac:dyDescent="0.2">
      <c r="A109" s="7"/>
      <c r="B109" s="8" t="s">
        <v>96</v>
      </c>
      <c r="C109" s="9">
        <v>1</v>
      </c>
      <c r="D109" s="10" t="s">
        <v>46</v>
      </c>
      <c r="E109" s="11"/>
      <c r="F109" s="11">
        <f t="shared" ref="F109:F110" si="14">+C109*E109</f>
        <v>0</v>
      </c>
    </row>
    <row r="110" spans="1:8" s="21" customFormat="1" x14ac:dyDescent="0.2">
      <c r="A110" s="7"/>
      <c r="B110" s="8" t="s">
        <v>81</v>
      </c>
      <c r="C110" s="9">
        <f>C108</f>
        <v>52.2</v>
      </c>
      <c r="D110" s="10" t="s">
        <v>11</v>
      </c>
      <c r="E110" s="11"/>
      <c r="F110" s="11">
        <f t="shared" si="14"/>
        <v>0</v>
      </c>
    </row>
    <row r="111" spans="1:8" s="21" customFormat="1" x14ac:dyDescent="0.2">
      <c r="A111" s="7"/>
      <c r="B111" s="8" t="s">
        <v>82</v>
      </c>
      <c r="C111" s="9">
        <v>66.5</v>
      </c>
      <c r="D111" s="10" t="s">
        <v>11</v>
      </c>
      <c r="E111" s="11"/>
      <c r="F111" s="11">
        <f t="shared" ref="F111:F112" si="15">+C111*E111</f>
        <v>0</v>
      </c>
    </row>
    <row r="112" spans="1:8" s="21" customFormat="1" x14ac:dyDescent="0.2">
      <c r="A112" s="7"/>
      <c r="B112" s="8" t="s">
        <v>72</v>
      </c>
      <c r="C112" s="9">
        <v>20</v>
      </c>
      <c r="D112" s="10" t="s">
        <v>11</v>
      </c>
      <c r="E112" s="11"/>
      <c r="F112" s="11">
        <f t="shared" si="15"/>
        <v>0</v>
      </c>
    </row>
    <row r="113" spans="1:8" s="21" customFormat="1" x14ac:dyDescent="0.2">
      <c r="A113" s="16"/>
      <c r="B113" s="22"/>
      <c r="C113" s="23"/>
      <c r="D113" s="13"/>
      <c r="E113" s="14" t="s">
        <v>19</v>
      </c>
      <c r="F113" s="15">
        <f>SUM(F104:F112)</f>
        <v>0</v>
      </c>
      <c r="H113" s="24"/>
    </row>
    <row r="114" spans="1:8" s="21" customFormat="1" x14ac:dyDescent="0.2">
      <c r="A114" s="16"/>
      <c r="B114" s="22"/>
      <c r="C114" s="23"/>
      <c r="D114" s="13"/>
      <c r="E114" s="14"/>
      <c r="F114" s="15"/>
      <c r="H114" s="24"/>
    </row>
    <row r="115" spans="1:8" ht="25.5" x14ac:dyDescent="0.2">
      <c r="A115" s="5" t="s">
        <v>98</v>
      </c>
      <c r="B115" s="6" t="s">
        <v>103</v>
      </c>
    </row>
    <row r="116" spans="1:8" x14ac:dyDescent="0.2">
      <c r="A116" s="7"/>
      <c r="B116" s="8" t="s">
        <v>99</v>
      </c>
      <c r="C116" s="9">
        <v>8</v>
      </c>
      <c r="D116" s="10" t="s">
        <v>15</v>
      </c>
      <c r="E116" s="11"/>
      <c r="F116" s="11">
        <f t="shared" ref="F116:F121" si="16">C116*E116</f>
        <v>0</v>
      </c>
    </row>
    <row r="117" spans="1:8" x14ac:dyDescent="0.2">
      <c r="A117" s="7"/>
      <c r="B117" s="8" t="s">
        <v>101</v>
      </c>
      <c r="C117" s="9">
        <v>12</v>
      </c>
      <c r="D117" s="10" t="s">
        <v>15</v>
      </c>
      <c r="E117" s="11"/>
      <c r="F117" s="11">
        <f t="shared" si="16"/>
        <v>0</v>
      </c>
    </row>
    <row r="118" spans="1:8" x14ac:dyDescent="0.2">
      <c r="A118" s="7"/>
      <c r="B118" s="8" t="s">
        <v>100</v>
      </c>
      <c r="C118" s="9">
        <v>8</v>
      </c>
      <c r="D118" s="10" t="s">
        <v>15</v>
      </c>
      <c r="E118" s="11"/>
      <c r="F118" s="11">
        <f t="shared" si="16"/>
        <v>0</v>
      </c>
    </row>
    <row r="119" spans="1:8" x14ac:dyDescent="0.2">
      <c r="A119" s="7"/>
      <c r="B119" s="8" t="s">
        <v>23</v>
      </c>
      <c r="C119" s="9">
        <f>2*0.5*8</f>
        <v>8</v>
      </c>
      <c r="D119" s="10" t="s">
        <v>11</v>
      </c>
      <c r="E119" s="11"/>
      <c r="F119" s="11">
        <f t="shared" si="16"/>
        <v>0</v>
      </c>
    </row>
    <row r="120" spans="1:8" x14ac:dyDescent="0.2">
      <c r="A120" s="7"/>
      <c r="B120" s="8" t="s">
        <v>24</v>
      </c>
      <c r="C120" s="9">
        <v>1.2</v>
      </c>
      <c r="D120" s="10" t="s">
        <v>9</v>
      </c>
      <c r="E120" s="11"/>
      <c r="F120" s="11">
        <f t="shared" si="16"/>
        <v>0</v>
      </c>
    </row>
    <row r="121" spans="1:8" x14ac:dyDescent="0.2">
      <c r="A121" s="7"/>
      <c r="B121" s="8" t="s">
        <v>49</v>
      </c>
      <c r="C121" s="9">
        <f>8*0.15</f>
        <v>1.2</v>
      </c>
      <c r="D121" s="10" t="s">
        <v>9</v>
      </c>
      <c r="E121" s="11"/>
      <c r="F121" s="11">
        <f t="shared" si="16"/>
        <v>0</v>
      </c>
    </row>
    <row r="122" spans="1:8" x14ac:dyDescent="0.2">
      <c r="A122" s="7"/>
      <c r="B122" s="8" t="s">
        <v>27</v>
      </c>
      <c r="C122" s="9">
        <v>8</v>
      </c>
      <c r="D122" s="10" t="s">
        <v>11</v>
      </c>
      <c r="E122" s="11"/>
      <c r="F122" s="11">
        <f t="shared" ref="F122" si="17">C122*E122</f>
        <v>0</v>
      </c>
    </row>
    <row r="123" spans="1:8" x14ac:dyDescent="0.2">
      <c r="D123" s="13"/>
      <c r="E123" s="14" t="s">
        <v>19</v>
      </c>
      <c r="F123" s="15">
        <f>SUM(F116:F122)</f>
        <v>0</v>
      </c>
    </row>
    <row r="124" spans="1:8" s="21" customFormat="1" x14ac:dyDescent="0.2">
      <c r="A124" s="16"/>
      <c r="B124" s="22"/>
      <c r="C124" s="23"/>
      <c r="D124" s="13"/>
      <c r="E124" s="14"/>
      <c r="F124" s="15"/>
      <c r="H124" s="24"/>
    </row>
    <row r="125" spans="1:8" s="21" customFormat="1" ht="25.5" x14ac:dyDescent="0.2">
      <c r="A125" s="5" t="s">
        <v>102</v>
      </c>
      <c r="B125" s="6" t="s">
        <v>104</v>
      </c>
      <c r="C125"/>
      <c r="D125"/>
      <c r="E125"/>
      <c r="F125"/>
      <c r="H125" s="24"/>
    </row>
    <row r="126" spans="1:8" s="21" customFormat="1" x14ac:dyDescent="0.2">
      <c r="A126" s="7"/>
      <c r="B126" s="8" t="s">
        <v>99</v>
      </c>
      <c r="C126" s="9">
        <v>8</v>
      </c>
      <c r="D126" s="10" t="s">
        <v>15</v>
      </c>
      <c r="E126" s="11"/>
      <c r="F126" s="11">
        <f t="shared" ref="F126:F132" si="18">C126*E126</f>
        <v>0</v>
      </c>
      <c r="H126" s="24"/>
    </row>
    <row r="127" spans="1:8" s="21" customFormat="1" x14ac:dyDescent="0.2">
      <c r="A127" s="7"/>
      <c r="B127" s="8" t="s">
        <v>101</v>
      </c>
      <c r="C127" s="9">
        <v>12</v>
      </c>
      <c r="D127" s="10" t="s">
        <v>15</v>
      </c>
      <c r="E127" s="11"/>
      <c r="F127" s="11">
        <f t="shared" si="18"/>
        <v>0</v>
      </c>
      <c r="H127" s="24"/>
    </row>
    <row r="128" spans="1:8" s="21" customFormat="1" x14ac:dyDescent="0.2">
      <c r="A128" s="7"/>
      <c r="B128" s="8" t="s">
        <v>100</v>
      </c>
      <c r="C128" s="9">
        <v>8</v>
      </c>
      <c r="D128" s="10" t="s">
        <v>15</v>
      </c>
      <c r="E128" s="11"/>
      <c r="F128" s="11">
        <f t="shared" si="18"/>
        <v>0</v>
      </c>
      <c r="H128" s="24"/>
    </row>
    <row r="129" spans="1:8" s="21" customFormat="1" x14ac:dyDescent="0.2">
      <c r="A129" s="7"/>
      <c r="B129" s="8" t="s">
        <v>23</v>
      </c>
      <c r="C129" s="9">
        <f>2*0.5*8</f>
        <v>8</v>
      </c>
      <c r="D129" s="10" t="s">
        <v>11</v>
      </c>
      <c r="E129" s="11"/>
      <c r="F129" s="11">
        <f t="shared" si="18"/>
        <v>0</v>
      </c>
      <c r="H129" s="24"/>
    </row>
    <row r="130" spans="1:8" s="21" customFormat="1" x14ac:dyDescent="0.2">
      <c r="A130" s="7"/>
      <c r="B130" s="8" t="s">
        <v>24</v>
      </c>
      <c r="C130" s="9">
        <v>1.2</v>
      </c>
      <c r="D130" s="10" t="s">
        <v>9</v>
      </c>
      <c r="E130" s="11"/>
      <c r="F130" s="11">
        <f t="shared" si="18"/>
        <v>0</v>
      </c>
      <c r="H130" s="24"/>
    </row>
    <row r="131" spans="1:8" s="21" customFormat="1" x14ac:dyDescent="0.2">
      <c r="A131" s="7"/>
      <c r="B131" s="8" t="s">
        <v>49</v>
      </c>
      <c r="C131" s="9">
        <f>8*0.15</f>
        <v>1.2</v>
      </c>
      <c r="D131" s="10" t="s">
        <v>9</v>
      </c>
      <c r="E131" s="11"/>
      <c r="F131" s="11">
        <f t="shared" si="18"/>
        <v>0</v>
      </c>
      <c r="H131" s="24"/>
    </row>
    <row r="132" spans="1:8" s="21" customFormat="1" x14ac:dyDescent="0.2">
      <c r="A132" s="7"/>
      <c r="B132" s="8" t="s">
        <v>27</v>
      </c>
      <c r="C132" s="9">
        <v>8</v>
      </c>
      <c r="D132" s="10" t="s">
        <v>11</v>
      </c>
      <c r="E132" s="11"/>
      <c r="F132" s="11">
        <f t="shared" si="18"/>
        <v>0</v>
      </c>
      <c r="H132" s="24"/>
    </row>
    <row r="133" spans="1:8" s="21" customFormat="1" x14ac:dyDescent="0.2">
      <c r="A133"/>
      <c r="B133"/>
      <c r="C133"/>
      <c r="D133" s="13"/>
      <c r="E133" s="14" t="s">
        <v>19</v>
      </c>
      <c r="F133" s="15">
        <f>SUM(F126:F132)</f>
        <v>0</v>
      </c>
      <c r="H133" s="24"/>
    </row>
    <row r="134" spans="1:8" s="21" customFormat="1" x14ac:dyDescent="0.2">
      <c r="A134" s="16"/>
      <c r="B134" s="22"/>
      <c r="C134" s="23"/>
      <c r="D134" s="13"/>
      <c r="E134" s="14"/>
      <c r="F134" s="15"/>
      <c r="H134" s="24"/>
    </row>
    <row r="135" spans="1:8" s="21" customFormat="1" x14ac:dyDescent="0.2">
      <c r="A135" s="16"/>
      <c r="B135" s="22"/>
      <c r="C135" s="23"/>
      <c r="D135" s="13"/>
      <c r="E135" s="14"/>
      <c r="F135" s="15"/>
      <c r="H135" s="24"/>
    </row>
    <row r="137" spans="1:8" x14ac:dyDescent="0.2">
      <c r="C137" s="25" t="s">
        <v>83</v>
      </c>
      <c r="F137" s="26">
        <f>F101+F92+F82+F71+F60+F50+F39+F31+F24+F14+F113</f>
        <v>0</v>
      </c>
    </row>
    <row r="138" spans="1:8" x14ac:dyDescent="0.2">
      <c r="C138" t="s">
        <v>84</v>
      </c>
      <c r="F138" s="27">
        <f>F137*0.27</f>
        <v>0</v>
      </c>
    </row>
    <row r="139" spans="1:8" x14ac:dyDescent="0.2">
      <c r="C139" s="25" t="s">
        <v>85</v>
      </c>
      <c r="F139" s="28">
        <f>F137*1.27</f>
        <v>0</v>
      </c>
    </row>
  </sheetData>
  <mergeCells count="2">
    <mergeCell ref="A1:F1"/>
    <mergeCell ref="B15:F1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Czintula</dc:creator>
  <cp:lastModifiedBy>dr. Szivák Péter</cp:lastModifiedBy>
  <dcterms:created xsi:type="dcterms:W3CDTF">2023-06-12T08:26:54Z</dcterms:created>
  <dcterms:modified xsi:type="dcterms:W3CDTF">2023-07-06T12:42:32Z</dcterms:modified>
</cp:coreProperties>
</file>